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uro\Desktop\KALKULATORY\"/>
    </mc:Choice>
  </mc:AlternateContent>
  <xr:revisionPtr revIDLastSave="0" documentId="13_ncr:1_{D34FCE44-48A2-4B84-B675-BCA1C74F6DDB}" xr6:coauthVersionLast="45" xr6:coauthVersionMax="45" xr10:uidLastSave="{00000000-0000-0000-0000-000000000000}"/>
  <bookViews>
    <workbookView xWindow="-120" yWindow="-120" windowWidth="29040" windowHeight="15840" xr2:uid="{A46A8AAD-BFEC-47BB-93A6-DC3423B8ADF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l="1"/>
  <c r="C10" i="1" s="1"/>
  <c r="B12" i="1" l="1"/>
  <c r="B13" i="1" l="1"/>
  <c r="B17" i="1"/>
  <c r="B18" i="1" s="1"/>
  <c r="B14" i="1"/>
  <c r="B11" i="1"/>
  <c r="B15" i="1" l="1"/>
  <c r="B19" i="1" s="1"/>
  <c r="B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 Łukasz Czyżewski</author>
  </authors>
  <commentList>
    <comment ref="B7" authorId="0" shapeId="0" xr:uid="{0D749400-18F4-424C-9402-E869D2E2C0BB}">
      <text>
        <r>
          <rPr>
            <b/>
            <sz val="9"/>
            <color indexed="81"/>
            <rFont val="Tahoma"/>
            <family val="2"/>
            <charset val="238"/>
          </rPr>
          <t xml:space="preserve">Jeżeli prowadziłeś działalności bez przerw przez cały 2019 rok pozostaw wartość 365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 xr:uid="{73557CC7-58C1-4543-A1B6-E614129DB25B}">
      <text>
        <r>
          <rPr>
            <b/>
            <sz val="9"/>
            <color indexed="81"/>
            <rFont val="Tahoma"/>
            <family val="2"/>
            <charset val="238"/>
          </rPr>
          <t>Wpisz swój dochód z działalności gospodarczej za rok 2019. Pamiętaj aby dochód nie był pomniejszony o zapłacone składki społeczne ZUS oraz aby przychód nie przekroczył 120tys!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<sst xmlns="http://schemas.openxmlformats.org/spreadsheetml/2006/main" count="21" uniqueCount="21">
  <si>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KALKULATOR SKŁADEK ZUS 2019</t>
  </si>
  <si>
    <t>WSPÓŁCZYNNIK NA 2019</t>
  </si>
  <si>
    <t>PODSTAWA ZUS</t>
  </si>
  <si>
    <t>SUMA SPOŁECZNYCH</t>
  </si>
  <si>
    <t>OGRANICZENIE DOLNE</t>
  </si>
  <si>
    <t>OGRANICZENIE GÓRNE</t>
  </si>
  <si>
    <t>OGRANICZENIE FP</t>
  </si>
  <si>
    <t>ILOŚĆ DNI KALENDARZOWYCH  W ROKU POPRZEDNIM</t>
  </si>
  <si>
    <t>ILOŚĆ DNI AKTYWNEJ DZIAŁALNOŚCI W ROKU POPRZEDNIM</t>
  </si>
  <si>
    <t>DOCHÓD ZA ROK 2019</t>
  </si>
  <si>
    <t>ŚREDNI DOCHÓD MIESIĘCZNY</t>
  </si>
  <si>
    <t>* prognozowana wartość składki</t>
  </si>
  <si>
    <t>EMERYTALNA</t>
  </si>
  <si>
    <t>RENTOWA</t>
  </si>
  <si>
    <t>CHOROBOWA</t>
  </si>
  <si>
    <t>WYPADKOWA</t>
  </si>
  <si>
    <t>RAZEM ZUS DO ZAPŁATY ZE SKŁADKĄ CHOROBOWĄ</t>
  </si>
  <si>
    <t>RAZEM ZUS DO ZAPŁATY BEZ SKŁADKI CHOROBOWEJ</t>
  </si>
  <si>
    <t>PODSTAWA NA FUNDUSZ PRACY</t>
  </si>
  <si>
    <t>FUNDUSZ PRACY</t>
  </si>
  <si>
    <t>SKŁADKA ZDROWOTNA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</si>
</sst>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2" borderId="0" xfId="0" applyFill="1" applyProtection="1"/>
    <xf numFmtId="0" fontId="0" fillId="0" borderId="1" xfId="0" applyFill="1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2" fillId="0" borderId="1" xfId="0" applyFont="1" applyFill="1" applyBorder="1" applyProtection="1"/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0" borderId="1" xfId="0" applyNumberFormat="1" applyFill="1" applyBorder="1" applyProtection="1"/>
    <xf numFmtId="0" fontId="0" fillId="5" borderId="1" xfId="0" applyFill="1" applyBorder="1" applyProtection="1"/>
    <xf numFmtId="2" fontId="0" fillId="5" borderId="1" xfId="0" applyNumberFormat="1" applyFill="1" applyBorder="1" applyProtection="1"/>
    <xf numFmtId="0" fontId="0" fillId="6" borderId="1" xfId="0" applyFill="1" applyBorder="1" applyProtection="1"/>
    <xf numFmtId="2" fontId="0" fillId="6" borderId="1" xfId="0" applyNumberFormat="1" applyFill="1" applyBorder="1" applyProtection="1"/>
    <xf numFmtId="0" fontId="0" fillId="7" borderId="1" xfId="0" applyFill="1" applyBorder="1" applyProtection="1"/>
    <xf numFmtId="2" fontId="0" fillId="7" borderId="1" xfId="0" applyNumberFormat="1" applyFill="1" applyBorder="1" applyProtection="1"/>
    <xf numFmtId="0" fontId="1" fillId="8" borderId="1" xfId="0" applyFont="1" applyFill="1" applyBorder="1" applyProtection="1"/>
    <xf numFmtId="2" fontId="1" fillId="8" borderId="1" xfId="0" applyNumberFormat="1" applyFont="1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kpir50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266700</xdr:rowOff>
    </xdr:from>
    <xdr:to>
      <xdr:col>19</xdr:col>
      <xdr:colOff>356616</xdr:colOff>
      <xdr:row>18</xdr:row>
      <xdr:rowOff>180594</xdr:rowOff>
    </xdr:to>
    <xdr:pic>
      <xdr:nvPicPr>
        <xdr:cNvPr id="3" name="Obraz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D37F73-13F6-4FF2-A29F-554F5F476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266700"/>
          <a:ext cx="8891016" cy="2523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354D-23C1-4434-B0CC-AD6D8D5F0379}">
  <dimension ref="A1:D22"/>
  <sheetViews>
    <sheetView tabSelected="1" workbookViewId="0">
      <selection activeCell="F29" sqref="F29"/>
    </sheetView>
  </sheetViews>
  <sheetFormatPr defaultRowHeight="15" x14ac:dyDescent="0.25"/>
  <cols>
    <col min="1" max="1" width="54.28515625" style="1" customWidth="1"/>
    <col min="2" max="2" width="10.28515625" style="1" customWidth="1"/>
    <col min="3" max="3" width="12.140625" style="1" customWidth="1"/>
    <col min="4" max="5" width="9.140625" style="1" customWidth="1"/>
    <col min="6" max="16384" width="9.140625" style="1"/>
  </cols>
  <sheetData>
    <row r="1" spans="1:4" ht="26.25" customHeight="1" x14ac:dyDescent="0.25">
      <c r="A1" s="4" t="s">
        <v>0</v>
      </c>
      <c r="B1" s="4"/>
      <c r="C1" s="2"/>
      <c r="D1" s="2"/>
    </row>
    <row r="2" spans="1:4" ht="30" hidden="1" customHeight="1" x14ac:dyDescent="0.25">
      <c r="A2" s="4" t="s">
        <v>4</v>
      </c>
      <c r="B2" s="5">
        <v>780</v>
      </c>
      <c r="C2" s="2"/>
      <c r="D2" s="2"/>
    </row>
    <row r="3" spans="1:4" ht="30" hidden="1" customHeight="1" x14ac:dyDescent="0.25">
      <c r="A3" s="4" t="s">
        <v>5</v>
      </c>
      <c r="B3" s="5">
        <v>3136.2</v>
      </c>
      <c r="C3" s="2"/>
      <c r="D3" s="2"/>
    </row>
    <row r="4" spans="1:4" ht="30" hidden="1" customHeight="1" x14ac:dyDescent="0.25">
      <c r="A4" s="4" t="s">
        <v>6</v>
      </c>
      <c r="B4" s="5">
        <v>2600</v>
      </c>
      <c r="C4" s="2"/>
      <c r="D4" s="2"/>
    </row>
    <row r="5" spans="1:4" ht="30" hidden="1" customHeight="1" x14ac:dyDescent="0.25">
      <c r="A5" s="4" t="s">
        <v>7</v>
      </c>
      <c r="B5" s="6">
        <v>365</v>
      </c>
      <c r="C5" s="2"/>
      <c r="D5" s="2"/>
    </row>
    <row r="6" spans="1:4" ht="30" hidden="1" customHeight="1" x14ac:dyDescent="0.25">
      <c r="A6" s="4" t="s">
        <v>1</v>
      </c>
      <c r="B6" s="7">
        <v>0.5</v>
      </c>
      <c r="C6" s="2"/>
      <c r="D6" s="2"/>
    </row>
    <row r="7" spans="1:4" ht="30" customHeight="1" x14ac:dyDescent="0.25">
      <c r="A7" s="4" t="s">
        <v>8</v>
      </c>
      <c r="B7" s="8">
        <v>365</v>
      </c>
      <c r="C7" s="2"/>
      <c r="D7" s="2"/>
    </row>
    <row r="8" spans="1:4" ht="29.25" customHeight="1" x14ac:dyDescent="0.25">
      <c r="A8" s="4" t="s">
        <v>9</v>
      </c>
      <c r="B8" s="9">
        <v>50000</v>
      </c>
      <c r="C8" s="2"/>
      <c r="D8" s="2"/>
    </row>
    <row r="9" spans="1:4" ht="30" hidden="1" customHeight="1" x14ac:dyDescent="0.25">
      <c r="A9" s="4" t="s">
        <v>10</v>
      </c>
      <c r="B9" s="10">
        <f>ROUND(B8/B7*30,2)</f>
        <v>4109.59</v>
      </c>
      <c r="C9" s="2"/>
      <c r="D9" s="2"/>
    </row>
    <row r="10" spans="1:4" ht="27.75" hidden="1" customHeight="1" x14ac:dyDescent="0.25">
      <c r="A10" s="4" t="s">
        <v>2</v>
      </c>
      <c r="B10" s="10">
        <f>ROUND(B9*B6,2)</f>
        <v>2054.8000000000002</v>
      </c>
      <c r="C10" s="3">
        <f>ROUND(IF(AND(B10&gt;B2,B10&lt;=B3),B10,IF(B10&lt;B2,B2,IF(B10&gt;B3,B3))),2)</f>
        <v>2054.8000000000002</v>
      </c>
      <c r="D10" s="2"/>
    </row>
    <row r="11" spans="1:4" ht="30" hidden="1" customHeight="1" x14ac:dyDescent="0.25">
      <c r="A11" s="4" t="s">
        <v>12</v>
      </c>
      <c r="B11" s="10">
        <f>ROUND(C10*0.1952,2)</f>
        <v>401.1</v>
      </c>
      <c r="C11" s="2"/>
      <c r="D11" s="2"/>
    </row>
    <row r="12" spans="1:4" ht="30" hidden="1" customHeight="1" x14ac:dyDescent="0.25">
      <c r="A12" s="4" t="s">
        <v>13</v>
      </c>
      <c r="B12" s="10">
        <f>ROUND(C10*0.08,2)</f>
        <v>164.38</v>
      </c>
      <c r="C12" s="2"/>
      <c r="D12" s="2"/>
    </row>
    <row r="13" spans="1:4" ht="30" hidden="1" customHeight="1" x14ac:dyDescent="0.25">
      <c r="A13" s="4" t="s">
        <v>14</v>
      </c>
      <c r="B13" s="10">
        <f>ROUND(C10*0.0245,2)</f>
        <v>50.34</v>
      </c>
      <c r="C13" s="2"/>
      <c r="D13" s="2"/>
    </row>
    <row r="14" spans="1:4" ht="30" hidden="1" customHeight="1" x14ac:dyDescent="0.25">
      <c r="A14" s="4" t="s">
        <v>15</v>
      </c>
      <c r="B14" s="10">
        <f>ROUND(C10*0.0167,2)</f>
        <v>34.32</v>
      </c>
      <c r="C14" s="2"/>
      <c r="D14" s="2"/>
    </row>
    <row r="15" spans="1:4" ht="30" customHeight="1" x14ac:dyDescent="0.25">
      <c r="A15" s="11" t="s">
        <v>3</v>
      </c>
      <c r="B15" s="12">
        <f>SUM(B11:B14)</f>
        <v>650.1400000000001</v>
      </c>
      <c r="C15" s="2"/>
      <c r="D15" s="2"/>
    </row>
    <row r="16" spans="1:4" ht="30" customHeight="1" x14ac:dyDescent="0.25">
      <c r="A16" s="13" t="s">
        <v>20</v>
      </c>
      <c r="B16" s="14">
        <v>365</v>
      </c>
      <c r="C16" s="2" t="s">
        <v>11</v>
      </c>
      <c r="D16" s="2"/>
    </row>
    <row r="17" spans="1:4" ht="30" customHeight="1" x14ac:dyDescent="0.25">
      <c r="A17" s="4" t="s">
        <v>18</v>
      </c>
      <c r="B17" s="10">
        <f>IF(C10&lt;B4,0,C10)</f>
        <v>0</v>
      </c>
      <c r="C17" s="2"/>
      <c r="D17" s="2"/>
    </row>
    <row r="18" spans="1:4" ht="30" customHeight="1" x14ac:dyDescent="0.25">
      <c r="A18" s="15" t="s">
        <v>19</v>
      </c>
      <c r="B18" s="16">
        <f>ROUND(B17*0.0245,2)</f>
        <v>0</v>
      </c>
      <c r="C18" s="2"/>
      <c r="D18" s="2"/>
    </row>
    <row r="19" spans="1:4" ht="30" customHeight="1" x14ac:dyDescent="0.25">
      <c r="A19" s="17" t="s">
        <v>16</v>
      </c>
      <c r="B19" s="17">
        <f>B15+B16+B18</f>
        <v>1015.1400000000001</v>
      </c>
      <c r="C19" s="2"/>
      <c r="D19" s="2"/>
    </row>
    <row r="20" spans="1:4" ht="30" customHeight="1" x14ac:dyDescent="0.25">
      <c r="A20" s="17" t="s">
        <v>17</v>
      </c>
      <c r="B20" s="18">
        <f>B19-B13</f>
        <v>964.80000000000007</v>
      </c>
      <c r="C20" s="2"/>
      <c r="D20" s="2"/>
    </row>
    <row r="21" spans="1:4" ht="30" customHeight="1" x14ac:dyDescent="0.25"/>
    <row r="22" spans="1:4" ht="30" customHeight="1" x14ac:dyDescent="0.25"/>
  </sheetData>
  <sheetProtection formatRows="0" insertColumns="0" insertRows="0" insertHyperlinks="0" deleteColumns="0" deleteRows="0" selectLockedCells="1" sort="0" autoFilter="0" pivotTables="0" selectUnlockedCells="1"/>
  <protectedRanges>
    <protectedRange algorithmName="SHA-512" hashValue="nh1xh1DlX8iqipVv6GnsaULPbGx0fZ251LOONRtfnsyJ5c03QDFgkY5h8ntdwRgF/RkJqh9kip7x1LeESzsRow==" saltValue="Ydz/Cfs7iVFS894ICPWwKQ==" spinCount="100000" sqref="B7:B8" name="Rozstęp2"/>
    <protectedRange sqref="B7:B8" name="Rozstęp1"/>
  </protectedRanges>
  <dataValidations count="1">
    <dataValidation type="decimal" allowBlank="1" showInputMessage="1" showErrorMessage="1" sqref="B8" xr:uid="{0C4B7AE5-156B-41D7-B87E-41565332032D}">
      <formula1>0</formula1>
      <formula2>76314.2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BR Łukasz Czyżewski</cp:lastModifiedBy>
  <dcterms:created xsi:type="dcterms:W3CDTF">2018-11-10T19:59:00Z</dcterms:created>
  <dcterms:modified xsi:type="dcterms:W3CDTF">2019-11-26T01:08:23Z</dcterms:modified>
</cp:coreProperties>
</file>